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</sheets>
  <definedNames/>
  <calcPr fullCalcOnLoad="1"/>
</workbook>
</file>

<file path=xl/sharedStrings.xml><?xml version="1.0" encoding="utf-8"?>
<sst xmlns="http://schemas.openxmlformats.org/spreadsheetml/2006/main" count="277" uniqueCount="141">
  <si>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</si>
  <si>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</si>
  <si>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</si>
  <si>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</si>
  <si>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</si>
  <si>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</si>
  <si>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</si>
  <si>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</si>
  <si>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</si>
  <si>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</si>
  <si>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</si>
  <si>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</si>
  <si>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</si>
  <si>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</si>
  <si>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</si>
  <si>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</si>
  <si>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</si>
  <si>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</si>
  <si>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</si>
  <si>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</si>
  <si>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</si>
  <si>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</si>
  <si>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</si>
  <si>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</si>
  <si>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</si>
  <si>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</si>
  <si>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</si>
  <si>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</si>
  <si>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</si>
  <si>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</si>
  <si>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</si>
  <si>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</si>
  <si>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</si>
  <si>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</si>
  <si>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</si>
  <si>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</si>
  <si>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</si>
  <si>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</si>
  <si>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</si>
  <si>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</si>
  <si>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</si>
  <si>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</si>
  <si>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</si>
  <si>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</si>
  <si>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</si>
  <si>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</si>
  <si>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</si>
  <si>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</si>
  <si>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</si>
  <si>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</si>
  <si>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</si>
  <si>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</si>
  <si>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</si>
  <si>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</si>
  <si>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</si>
  <si>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</si>
  <si>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</si>
  <si>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</si>
  <si>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</si>
  <si>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</si>
  <si>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</si>
  <si>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</si>
  <si>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</si>
  <si>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</si>
  <si>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</si>
  <si>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</si>
  <si>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</si>
  <si>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</si>
  <si>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</si>
  <si>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</si>
  <si>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</si>
  <si>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</si>
  <si>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</si>
  <si>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</si>
  <si>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</si>
  <si>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</si>
  <si>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</si>
  <si>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</si>
  <si>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</si>
  <si>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</si>
  <si>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</si>
  <si>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</si>
  <si>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</si>
  <si>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</si>
  <si>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</si>
  <si>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</si>
  <si>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</si>
  <si>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</si>
  <si>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</si>
  <si>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</si>
  <si>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</si>
  <si>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</si>
  <si>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</si>
  <si>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</si>
  <si>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</si>
  <si>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</si>
  <si>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</si>
  <si>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</si>
  <si>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</si>
  <si>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</si>
  <si>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</si>
  <si>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</si>
  <si>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</si>
  <si>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</si>
  <si>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</si>
  <si>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</si>
  <si>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</si>
  <si>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</si>
  <si>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</si>
  <si>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</si>
  <si>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</si>
  <si>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</si>
  <si>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</si>
  <si>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</si>
  <si>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</si>
  <si>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</si>
  <si>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</si>
  <si>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</si>
  <si>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</si>
  <si>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</si>
  <si>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</si>
  <si>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</si>
  <si>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</si>
  <si>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</si>
  <si>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</si>
  <si>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</si>
  <si>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</si>
  <si>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</si>
  <si>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</si>
  <si>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</si>
  <si>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</si>
  <si>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</si>
  <si>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</si>
  <si>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</si>
  <si>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</si>
  <si>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</si>
  <si>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</si>
  <si>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</si>
  <si>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</si>
  <si>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</si>
  <si>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21.02.17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</si>
</sst>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3" sqref="E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5" t="s">
        <v>139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85"/>
      <c r="S1" s="86"/>
    </row>
    <row r="2" spans="2:19" s="1" customFormat="1" ht="15.75" customHeight="1">
      <c r="B2" s="236"/>
      <c r="C2" s="236"/>
      <c r="D2" s="236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7"/>
      <c r="B3" s="239"/>
      <c r="C3" s="240" t="s">
        <v>0</v>
      </c>
      <c r="D3" s="241" t="s">
        <v>138</v>
      </c>
      <c r="E3" s="31"/>
      <c r="F3" s="242" t="s">
        <v>26</v>
      </c>
      <c r="G3" s="243"/>
      <c r="H3" s="243"/>
      <c r="I3" s="243"/>
      <c r="J3" s="244"/>
      <c r="K3" s="82"/>
      <c r="L3" s="82"/>
      <c r="M3" s="82"/>
      <c r="N3" s="245" t="s">
        <v>132</v>
      </c>
      <c r="O3" s="248" t="s">
        <v>136</v>
      </c>
      <c r="P3" s="248"/>
      <c r="Q3" s="248"/>
      <c r="R3" s="248"/>
      <c r="S3" s="248"/>
    </row>
    <row r="4" spans="1:19" ht="22.5" customHeight="1">
      <c r="A4" s="237"/>
      <c r="B4" s="239"/>
      <c r="C4" s="240"/>
      <c r="D4" s="241"/>
      <c r="E4" s="249" t="s">
        <v>137</v>
      </c>
      <c r="F4" s="251" t="s">
        <v>33</v>
      </c>
      <c r="G4" s="253" t="s">
        <v>133</v>
      </c>
      <c r="H4" s="246" t="s">
        <v>134</v>
      </c>
      <c r="I4" s="253" t="s">
        <v>125</v>
      </c>
      <c r="J4" s="246" t="s">
        <v>126</v>
      </c>
      <c r="K4" s="84" t="s">
        <v>128</v>
      </c>
      <c r="L4" s="202" t="s">
        <v>111</v>
      </c>
      <c r="M4" s="89" t="s">
        <v>63</v>
      </c>
      <c r="N4" s="246"/>
      <c r="O4" s="255" t="s">
        <v>140</v>
      </c>
      <c r="P4" s="253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38"/>
      <c r="B5" s="239"/>
      <c r="C5" s="240"/>
      <c r="D5" s="241"/>
      <c r="E5" s="250"/>
      <c r="F5" s="252"/>
      <c r="G5" s="254"/>
      <c r="H5" s="247"/>
      <c r="I5" s="254"/>
      <c r="J5" s="247"/>
      <c r="K5" s="258" t="s">
        <v>135</v>
      </c>
      <c r="L5" s="259"/>
      <c r="M5" s="260"/>
      <c r="N5" s="247"/>
      <c r="O5" s="256"/>
      <c r="P5" s="254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160816.65000000002</v>
      </c>
      <c r="G8" s="149">
        <f aca="true" t="shared" si="0" ref="G8:G37">F8-E8</f>
        <v>-35428.84999999998</v>
      </c>
      <c r="H8" s="150">
        <f>F8/E8*100</f>
        <v>81.9466688408142</v>
      </c>
      <c r="I8" s="151">
        <f>F8-D8</f>
        <v>-1137634.4500000002</v>
      </c>
      <c r="J8" s="151">
        <f>F8/D8*100</f>
        <v>12.385268109057016</v>
      </c>
      <c r="K8" s="149">
        <v>140423.02</v>
      </c>
      <c r="L8" s="149">
        <f aca="true" t="shared" si="1" ref="L8:L51">F8-K8</f>
        <v>20393.630000000034</v>
      </c>
      <c r="M8" s="203">
        <f aca="true" t="shared" si="2" ref="M8:M28">F8/K8</f>
        <v>1.14522996300749</v>
      </c>
      <c r="N8" s="149">
        <f>N9+N15+N18+N19+N20+N17</f>
        <v>101878</v>
      </c>
      <c r="O8" s="149">
        <f>O9+O15+O18+O19+O20+O17</f>
        <v>66959.68000000002</v>
      </c>
      <c r="P8" s="149">
        <f>O8-N8</f>
        <v>-34918.31999999998</v>
      </c>
      <c r="Q8" s="149">
        <f>O8/N8*100</f>
        <v>65.72535778087519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83033.49</v>
      </c>
      <c r="G9" s="148">
        <f t="shared" si="0"/>
        <v>-19166.509999999995</v>
      </c>
      <c r="H9" s="155">
        <f>F9/E9*100</f>
        <v>81.24607632093934</v>
      </c>
      <c r="I9" s="156">
        <f>F9-D9</f>
        <v>-683611.51</v>
      </c>
      <c r="J9" s="156">
        <f>F9/D9*100</f>
        <v>10.830761304123813</v>
      </c>
      <c r="K9" s="225">
        <v>70324.6</v>
      </c>
      <c r="L9" s="157">
        <f t="shared" si="1"/>
        <v>12708.89</v>
      </c>
      <c r="M9" s="204">
        <f t="shared" si="2"/>
        <v>1.1807175582939682</v>
      </c>
      <c r="N9" s="155">
        <f>E9-'січень 17'!E9</f>
        <v>54500</v>
      </c>
      <c r="O9" s="158">
        <f>F9-'січень 17'!F9</f>
        <v>36108.560000000005</v>
      </c>
      <c r="P9" s="159">
        <f>O9-N9</f>
        <v>-18391.439999999995</v>
      </c>
      <c r="Q9" s="156">
        <f>O9/N9*100</f>
        <v>66.2542385321101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76153.39</v>
      </c>
      <c r="G10" s="102">
        <f t="shared" si="0"/>
        <v>-16194.61</v>
      </c>
      <c r="H10" s="29">
        <f aca="true" t="shared" si="3" ref="H10:H36">F10/E10*100</f>
        <v>82.46349677307576</v>
      </c>
      <c r="I10" s="103">
        <f aca="true" t="shared" si="4" ref="I10:I37">F10-D10</f>
        <v>-625163.61</v>
      </c>
      <c r="J10" s="103">
        <f aca="true" t="shared" si="5" ref="J10:J36">F10/D10*100</f>
        <v>10.85862598511087</v>
      </c>
      <c r="K10" s="105">
        <v>62213.95</v>
      </c>
      <c r="L10" s="105">
        <f t="shared" si="1"/>
        <v>13939.440000000002</v>
      </c>
      <c r="M10" s="205">
        <f t="shared" si="2"/>
        <v>1.2240565017974265</v>
      </c>
      <c r="N10" s="104">
        <f>E10-'січень 17'!E10</f>
        <v>49064</v>
      </c>
      <c r="O10" s="142">
        <f>F10-'січень 17'!F10</f>
        <v>33010.46</v>
      </c>
      <c r="P10" s="105">
        <f aca="true" t="shared" si="6" ref="P10:P37">O10-N10</f>
        <v>-16053.54</v>
      </c>
      <c r="Q10" s="103">
        <f aca="true" t="shared" si="7" ref="Q10:Q18">O10/N10*100</f>
        <v>67.2804092613729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3908.42</v>
      </c>
      <c r="G11" s="102">
        <f t="shared" si="0"/>
        <v>-3291.58</v>
      </c>
      <c r="H11" s="29">
        <f t="shared" si="3"/>
        <v>54.28361111111111</v>
      </c>
      <c r="I11" s="103">
        <f t="shared" si="4"/>
        <v>-42597.58</v>
      </c>
      <c r="J11" s="103">
        <f t="shared" si="5"/>
        <v>8.40411989850772</v>
      </c>
      <c r="K11" s="105">
        <v>5319.16</v>
      </c>
      <c r="L11" s="105">
        <f t="shared" si="1"/>
        <v>-1410.7399999999998</v>
      </c>
      <c r="M11" s="205">
        <f t="shared" si="2"/>
        <v>0.7347814316546222</v>
      </c>
      <c r="N11" s="104">
        <f>E11-'січень 17'!E11</f>
        <v>3600</v>
      </c>
      <c r="O11" s="142">
        <f>F11-'січень 17'!F11</f>
        <v>1226.7200000000003</v>
      </c>
      <c r="P11" s="105">
        <f t="shared" si="6"/>
        <v>-2373.2799999999997</v>
      </c>
      <c r="Q11" s="103">
        <f t="shared" si="7"/>
        <v>34.07555555555557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918.31</v>
      </c>
      <c r="G12" s="102">
        <f t="shared" si="0"/>
        <v>78.30999999999995</v>
      </c>
      <c r="H12" s="29">
        <f t="shared" si="3"/>
        <v>109.32261904761904</v>
      </c>
      <c r="I12" s="103">
        <f t="shared" si="4"/>
        <v>-7361.6900000000005</v>
      </c>
      <c r="J12" s="103">
        <f t="shared" si="5"/>
        <v>11.090700483091787</v>
      </c>
      <c r="K12" s="105">
        <v>822.03</v>
      </c>
      <c r="L12" s="105">
        <f t="shared" si="1"/>
        <v>96.27999999999997</v>
      </c>
      <c r="M12" s="205">
        <f t="shared" si="2"/>
        <v>1.117124679147963</v>
      </c>
      <c r="N12" s="104">
        <f>E12-'січень 17'!E12</f>
        <v>420</v>
      </c>
      <c r="O12" s="142">
        <f>F12-'січень 17'!F12</f>
        <v>417.87999999999994</v>
      </c>
      <c r="P12" s="105">
        <f t="shared" si="6"/>
        <v>-2.1200000000000614</v>
      </c>
      <c r="Q12" s="103">
        <f t="shared" si="7"/>
        <v>99.49523809523808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1855.06</v>
      </c>
      <c r="G13" s="102">
        <f t="shared" si="0"/>
        <v>235.05999999999995</v>
      </c>
      <c r="H13" s="29">
        <f t="shared" si="3"/>
        <v>114.50987654320987</v>
      </c>
      <c r="I13" s="103">
        <f t="shared" si="4"/>
        <v>-7534.9400000000005</v>
      </c>
      <c r="J13" s="103">
        <f t="shared" si="5"/>
        <v>19.75569755058573</v>
      </c>
      <c r="K13" s="105">
        <v>1514.49</v>
      </c>
      <c r="L13" s="105">
        <f t="shared" si="1"/>
        <v>340.56999999999994</v>
      </c>
      <c r="M13" s="205">
        <f t="shared" si="2"/>
        <v>1.2248743801543753</v>
      </c>
      <c r="N13" s="104">
        <f>E13-'січень 17'!E13</f>
        <v>1320</v>
      </c>
      <c r="O13" s="142">
        <f>F13-'січень 17'!F13</f>
        <v>1355.6999999999998</v>
      </c>
      <c r="P13" s="105">
        <f t="shared" si="6"/>
        <v>35.69999999999982</v>
      </c>
      <c r="Q13" s="103">
        <f t="shared" si="7"/>
        <v>102.70454545454544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10609.02</v>
      </c>
      <c r="G19" s="148">
        <f t="shared" si="0"/>
        <v>-7390.98</v>
      </c>
      <c r="H19" s="155">
        <f t="shared" si="3"/>
        <v>58.939</v>
      </c>
      <c r="I19" s="156">
        <f t="shared" si="4"/>
        <v>-119390.98</v>
      </c>
      <c r="J19" s="156">
        <f t="shared" si="5"/>
        <v>8.160784615384616</v>
      </c>
      <c r="K19" s="167">
        <v>10861</v>
      </c>
      <c r="L19" s="159">
        <f t="shared" si="1"/>
        <v>-251.97999999999956</v>
      </c>
      <c r="M19" s="211">
        <f t="shared" si="2"/>
        <v>0.9767995580517448</v>
      </c>
      <c r="N19" s="155">
        <f>E19-'січень 17'!E19</f>
        <v>8300</v>
      </c>
      <c r="O19" s="158">
        <f>F19-'січень 17'!F19</f>
        <v>857.2700000000004</v>
      </c>
      <c r="P19" s="159">
        <f t="shared" si="6"/>
        <v>-7442.73</v>
      </c>
      <c r="Q19" s="156">
        <f aca="true" t="shared" si="9" ref="Q19:Q24">O19/N19*100</f>
        <v>10.328554216867476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67041.77</v>
      </c>
      <c r="G20" s="148">
        <f t="shared" si="0"/>
        <v>-8882.729999999996</v>
      </c>
      <c r="H20" s="155">
        <f t="shared" si="3"/>
        <v>88.30057491323619</v>
      </c>
      <c r="I20" s="156">
        <f t="shared" si="4"/>
        <v>-334088.32999999996</v>
      </c>
      <c r="J20" s="156">
        <f t="shared" si="5"/>
        <v>16.71322346540437</v>
      </c>
      <c r="K20" s="156">
        <v>59046.44</v>
      </c>
      <c r="L20" s="159">
        <f t="shared" si="1"/>
        <v>7995.330000000002</v>
      </c>
      <c r="M20" s="207">
        <f t="shared" si="2"/>
        <v>1.135407486039802</v>
      </c>
      <c r="N20" s="155">
        <f>E20-'січень 17'!E20</f>
        <v>38957</v>
      </c>
      <c r="O20" s="158">
        <f>F20-'січень 17'!F20</f>
        <v>29861.480000000003</v>
      </c>
      <c r="P20" s="159">
        <f t="shared" si="6"/>
        <v>-9095.519999999997</v>
      </c>
      <c r="Q20" s="156">
        <f t="shared" si="9"/>
        <v>76.65241163333934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20299.39</v>
      </c>
      <c r="G21" s="148">
        <f t="shared" si="0"/>
        <v>-11781.41</v>
      </c>
      <c r="H21" s="155">
        <f t="shared" si="3"/>
        <v>63.27582229869579</v>
      </c>
      <c r="I21" s="156">
        <f t="shared" si="4"/>
        <v>-186321.61</v>
      </c>
      <c r="J21" s="156">
        <f t="shared" si="5"/>
        <v>9.82445637181119</v>
      </c>
      <c r="K21" s="156">
        <v>25484.06</v>
      </c>
      <c r="L21" s="159">
        <f t="shared" si="1"/>
        <v>-5184.670000000002</v>
      </c>
      <c r="M21" s="207">
        <f t="shared" si="2"/>
        <v>0.7965524331680274</v>
      </c>
      <c r="N21" s="155">
        <f>E21-'січень 17'!E21</f>
        <v>15335</v>
      </c>
      <c r="O21" s="158">
        <f>F21-'січень 17'!F21</f>
        <v>3779.1100000000006</v>
      </c>
      <c r="P21" s="159">
        <f t="shared" si="6"/>
        <v>-11555.89</v>
      </c>
      <c r="Q21" s="156">
        <f t="shared" si="9"/>
        <v>24.643690903162703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4219.34</v>
      </c>
      <c r="G22" s="169">
        <f t="shared" si="0"/>
        <v>-155.65999999999985</v>
      </c>
      <c r="H22" s="171">
        <f t="shared" si="3"/>
        <v>96.44205714285715</v>
      </c>
      <c r="I22" s="172">
        <f t="shared" si="4"/>
        <v>-18589.66</v>
      </c>
      <c r="J22" s="172">
        <f t="shared" si="5"/>
        <v>18.498575123854618</v>
      </c>
      <c r="K22" s="173">
        <v>3552.77</v>
      </c>
      <c r="L22" s="164">
        <f t="shared" si="1"/>
        <v>666.5700000000002</v>
      </c>
      <c r="M22" s="213">
        <f t="shared" si="2"/>
        <v>1.187619800887758</v>
      </c>
      <c r="N22" s="193">
        <f>E22-'січень 17'!E22</f>
        <v>225</v>
      </c>
      <c r="O22" s="177">
        <f>F22-'січень 17'!F22</f>
        <v>399.73</v>
      </c>
      <c r="P22" s="175">
        <f t="shared" si="6"/>
        <v>174.73000000000002</v>
      </c>
      <c r="Q22" s="172">
        <f t="shared" si="9"/>
        <v>177.65777777777777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133.54</v>
      </c>
      <c r="G23" s="196">
        <f t="shared" si="0"/>
        <v>-61.46000000000001</v>
      </c>
      <c r="H23" s="197">
        <f t="shared" si="3"/>
        <v>68.48205128205129</v>
      </c>
      <c r="I23" s="198">
        <f t="shared" si="4"/>
        <v>-1688.76</v>
      </c>
      <c r="J23" s="198">
        <f t="shared" si="5"/>
        <v>7.3281018493113095</v>
      </c>
      <c r="K23" s="198">
        <v>146.88</v>
      </c>
      <c r="L23" s="198">
        <f t="shared" si="1"/>
        <v>-13.340000000000003</v>
      </c>
      <c r="M23" s="226">
        <f t="shared" si="2"/>
        <v>0.909177559912854</v>
      </c>
      <c r="N23" s="234">
        <f>E23-'січень 17'!E23</f>
        <v>55</v>
      </c>
      <c r="O23" s="234">
        <f>F23-'січень 17'!F23</f>
        <v>13.169999999999987</v>
      </c>
      <c r="P23" s="198">
        <f t="shared" si="6"/>
        <v>-41.83000000000001</v>
      </c>
      <c r="Q23" s="198">
        <f t="shared" si="9"/>
        <v>23.945454545454524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4085.8</v>
      </c>
      <c r="G24" s="196">
        <f t="shared" si="0"/>
        <v>-94.19999999999982</v>
      </c>
      <c r="H24" s="197">
        <f t="shared" si="3"/>
        <v>97.7464114832536</v>
      </c>
      <c r="I24" s="198">
        <f t="shared" si="4"/>
        <v>-16900.9</v>
      </c>
      <c r="J24" s="198">
        <f t="shared" si="5"/>
        <v>19.468520539198636</v>
      </c>
      <c r="K24" s="198">
        <v>3405.89</v>
      </c>
      <c r="L24" s="198">
        <f t="shared" si="1"/>
        <v>679.9100000000003</v>
      </c>
      <c r="M24" s="226">
        <f t="shared" si="2"/>
        <v>1.1996277037719951</v>
      </c>
      <c r="N24" s="234">
        <f>E24-'січень 17'!E24</f>
        <v>170</v>
      </c>
      <c r="O24" s="234">
        <f>F24-'січень 17'!F24</f>
        <v>386.5600000000004</v>
      </c>
      <c r="P24" s="198">
        <f t="shared" si="6"/>
        <v>216.5600000000004</v>
      </c>
      <c r="Q24" s="198">
        <f t="shared" si="9"/>
        <v>227.3882352941179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16000.88</v>
      </c>
      <c r="G26" s="169">
        <f t="shared" si="0"/>
        <v>-11654.12</v>
      </c>
      <c r="H26" s="171">
        <f t="shared" si="3"/>
        <v>57.85890435725908</v>
      </c>
      <c r="I26" s="172">
        <f t="shared" si="4"/>
        <v>-166991.12</v>
      </c>
      <c r="J26" s="172">
        <f t="shared" si="5"/>
        <v>8.744032526012067</v>
      </c>
      <c r="K26" s="173">
        <v>21757.07</v>
      </c>
      <c r="L26" s="173">
        <f t="shared" si="1"/>
        <v>-5756.1900000000005</v>
      </c>
      <c r="M26" s="209">
        <f t="shared" si="2"/>
        <v>0.7354335854965764</v>
      </c>
      <c r="N26" s="193">
        <f>E26-'січень 17'!E26</f>
        <v>15105</v>
      </c>
      <c r="O26" s="177">
        <f>F26-'січень 17'!F26</f>
        <v>3352.289999999999</v>
      </c>
      <c r="P26" s="175">
        <f t="shared" si="6"/>
        <v>-11752.710000000001</v>
      </c>
      <c r="Q26" s="172">
        <f>O26/N26*100</f>
        <v>22.19324726911618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4658.81</v>
      </c>
      <c r="G27" s="196">
        <f t="shared" si="0"/>
        <v>-3521.1899999999996</v>
      </c>
      <c r="H27" s="197">
        <f t="shared" si="3"/>
        <v>56.95366748166259</v>
      </c>
      <c r="I27" s="198">
        <f t="shared" si="4"/>
        <v>-52874.19</v>
      </c>
      <c r="J27" s="198">
        <f t="shared" si="5"/>
        <v>8.097630924860516</v>
      </c>
      <c r="K27" s="198">
        <v>6708.33</v>
      </c>
      <c r="L27" s="198">
        <f t="shared" si="1"/>
        <v>-2049.5199999999995</v>
      </c>
      <c r="M27" s="226">
        <f t="shared" si="2"/>
        <v>0.694481338872715</v>
      </c>
      <c r="N27" s="234">
        <f>E27-'січень 17'!E27</f>
        <v>4650</v>
      </c>
      <c r="O27" s="234">
        <f>F27-'січень 17'!F27</f>
        <v>858.9500000000003</v>
      </c>
      <c r="P27" s="198">
        <f t="shared" si="6"/>
        <v>-3791.0499999999997</v>
      </c>
      <c r="Q27" s="198">
        <f>O27/N27*100</f>
        <v>18.472043010752696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11342.07</v>
      </c>
      <c r="G28" s="196">
        <f t="shared" si="0"/>
        <v>-8132.93</v>
      </c>
      <c r="H28" s="197">
        <f t="shared" si="3"/>
        <v>58.239127086007706</v>
      </c>
      <c r="I28" s="198">
        <f t="shared" si="4"/>
        <v>-114116.93</v>
      </c>
      <c r="J28" s="198">
        <f t="shared" si="5"/>
        <v>9.040459432962162</v>
      </c>
      <c r="K28" s="198">
        <v>15048.75</v>
      </c>
      <c r="L28" s="198">
        <f t="shared" si="1"/>
        <v>-3706.6800000000003</v>
      </c>
      <c r="M28" s="226">
        <f t="shared" si="2"/>
        <v>0.7536885123349115</v>
      </c>
      <c r="N28" s="234">
        <f>E28-'січень 17'!E28</f>
        <v>10455</v>
      </c>
      <c r="O28" s="234">
        <f>F28-'січень 17'!F28</f>
        <v>2493.34</v>
      </c>
      <c r="P28" s="198">
        <f t="shared" si="6"/>
        <v>-7961.66</v>
      </c>
      <c r="Q28" s="198">
        <f>O28/N28*100</f>
        <v>23.848302247728363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30.2</v>
      </c>
      <c r="G30" s="148">
        <f t="shared" si="0"/>
        <v>15.2</v>
      </c>
      <c r="H30" s="155">
        <f t="shared" si="3"/>
        <v>201.33333333333331</v>
      </c>
      <c r="I30" s="156">
        <f t="shared" si="4"/>
        <v>-84.8</v>
      </c>
      <c r="J30" s="156">
        <f t="shared" si="5"/>
        <v>26.260869565217394</v>
      </c>
      <c r="K30" s="156">
        <v>20.81</v>
      </c>
      <c r="L30" s="156">
        <f t="shared" si="1"/>
        <v>9.39</v>
      </c>
      <c r="M30" s="208">
        <f>F30/K30</f>
        <v>1.4512253724171071</v>
      </c>
      <c r="N30" s="155">
        <f>E30-'січень 17'!E30</f>
        <v>12</v>
      </c>
      <c r="O30" s="158">
        <f>F30-'січень 17'!F30</f>
        <v>17.14</v>
      </c>
      <c r="P30" s="159">
        <f t="shared" si="6"/>
        <v>5.140000000000001</v>
      </c>
      <c r="Q30" s="156">
        <f>O30/N30*100</f>
        <v>142.83333333333334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-9.84</v>
      </c>
      <c r="G31" s="148">
        <f t="shared" si="0"/>
        <v>-9.84</v>
      </c>
      <c r="H31" s="155"/>
      <c r="I31" s="156">
        <f t="shared" si="4"/>
        <v>-9.84</v>
      </c>
      <c r="J31" s="156"/>
      <c r="K31" s="156">
        <v>-52.93</v>
      </c>
      <c r="L31" s="156">
        <f t="shared" si="1"/>
        <v>43.09</v>
      </c>
      <c r="M31" s="208">
        <f>F31/K31</f>
        <v>0.18590591347062158</v>
      </c>
      <c r="N31" s="155">
        <f>E31-'січень 17'!E31</f>
        <v>0</v>
      </c>
      <c r="O31" s="158">
        <f>F31-'січень 17'!F31</f>
        <v>-6.91</v>
      </c>
      <c r="P31" s="159">
        <f t="shared" si="6"/>
        <v>-6.91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46721.82</v>
      </c>
      <c r="G32" s="160">
        <f t="shared" si="0"/>
        <v>2893.1200000000026</v>
      </c>
      <c r="H32" s="162">
        <f t="shared" si="3"/>
        <v>106.60097150953601</v>
      </c>
      <c r="I32" s="163">
        <f t="shared" si="4"/>
        <v>-147672.28</v>
      </c>
      <c r="J32" s="163">
        <f t="shared" si="5"/>
        <v>24.034587469475667</v>
      </c>
      <c r="K32" s="176">
        <v>33594.51</v>
      </c>
      <c r="L32" s="176">
        <f>F32-K32</f>
        <v>13127.309999999998</v>
      </c>
      <c r="M32" s="224">
        <f>F32/K32</f>
        <v>1.390757597000224</v>
      </c>
      <c r="N32" s="155">
        <f>E32-'січень 17'!E32</f>
        <v>23609.999999999996</v>
      </c>
      <c r="O32" s="158">
        <f>F32-'січень 17'!F32</f>
        <v>26072.14</v>
      </c>
      <c r="P32" s="165">
        <f t="shared" si="6"/>
        <v>2462.140000000003</v>
      </c>
      <c r="Q32" s="163">
        <f>O32/N32*100</f>
        <v>110.42837780601442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9634.71</v>
      </c>
      <c r="G34" s="102">
        <f t="shared" si="0"/>
        <v>524.7099999999991</v>
      </c>
      <c r="H34" s="104">
        <f t="shared" si="3"/>
        <v>105.75971459934136</v>
      </c>
      <c r="I34" s="103">
        <f t="shared" si="4"/>
        <v>-31365.29</v>
      </c>
      <c r="J34" s="103">
        <f t="shared" si="5"/>
        <v>23.49929268292683</v>
      </c>
      <c r="K34" s="126">
        <v>8679.27</v>
      </c>
      <c r="L34" s="126">
        <f t="shared" si="1"/>
        <v>955.4399999999987</v>
      </c>
      <c r="M34" s="214">
        <f t="shared" si="10"/>
        <v>1.110082990850613</v>
      </c>
      <c r="N34" s="104">
        <f>E34-'січень 17'!E34</f>
        <v>5610</v>
      </c>
      <c r="O34" s="142">
        <f>F34-'січень 17'!F34</f>
        <v>6049.6799999999985</v>
      </c>
      <c r="P34" s="105">
        <f t="shared" si="6"/>
        <v>439.6799999999985</v>
      </c>
      <c r="Q34" s="103">
        <f>O34/N34*100</f>
        <v>107.83743315508019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37071</v>
      </c>
      <c r="G35" s="102">
        <f t="shared" si="0"/>
        <v>2371</v>
      </c>
      <c r="H35" s="104">
        <f t="shared" si="3"/>
        <v>106.83285302593659</v>
      </c>
      <c r="I35" s="103">
        <f t="shared" si="4"/>
        <v>-116268.1</v>
      </c>
      <c r="J35" s="103">
        <f t="shared" si="5"/>
        <v>24.175829909005593</v>
      </c>
      <c r="K35" s="126">
        <v>24907.67</v>
      </c>
      <c r="L35" s="126">
        <f t="shared" si="1"/>
        <v>12163.330000000002</v>
      </c>
      <c r="M35" s="214">
        <f t="shared" si="10"/>
        <v>1.4883367251934847</v>
      </c>
      <c r="N35" s="104">
        <f>E35-'січень 17'!E35</f>
        <v>18000</v>
      </c>
      <c r="O35" s="142">
        <f>F35-'січень 17'!F35</f>
        <v>20022.46</v>
      </c>
      <c r="P35" s="105">
        <f t="shared" si="6"/>
        <v>2022.4599999999991</v>
      </c>
      <c r="Q35" s="103">
        <f>O35/N35*100</f>
        <v>111.2358888888889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8247.429999999998</v>
      </c>
      <c r="G38" s="149">
        <f>G39+G40+G41+G42+G43+G45+G47+G48+G49+G50+G51+G56+G57+G61</f>
        <v>486.92999999999995</v>
      </c>
      <c r="H38" s="150">
        <f>F38/E38*100</f>
        <v>106.0885504431381</v>
      </c>
      <c r="I38" s="151">
        <f>F38-D38</f>
        <v>-50777.57</v>
      </c>
      <c r="J38" s="151">
        <f>F38/D38*100</f>
        <v>13.972774248199912</v>
      </c>
      <c r="K38" s="149">
        <v>4916.44</v>
      </c>
      <c r="L38" s="149">
        <f t="shared" si="1"/>
        <v>3330.989999999999</v>
      </c>
      <c r="M38" s="203">
        <f t="shared" si="10"/>
        <v>1.6775207263792498</v>
      </c>
      <c r="N38" s="149">
        <f>N39+N40+N41+N42+N43+N45+N47+N48+N49+N50+N51+N56+N57+N61+N44</f>
        <v>4786.3</v>
      </c>
      <c r="O38" s="149">
        <f>O39+O40+O41+O42+O43+O45+O47+O48+O49+O50+O51+O56+O57+O61+O44</f>
        <v>4019.7</v>
      </c>
      <c r="P38" s="149">
        <f>P39+P40+P41+P42+P43+P45+P47+P48+P49+P50+P51+P56+P57+P61</f>
        <v>-759.8</v>
      </c>
      <c r="Q38" s="149">
        <f>O38/N38*100</f>
        <v>83.98345277145185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47.91</v>
      </c>
      <c r="G41" s="160">
        <f t="shared" si="12"/>
        <v>31.909999999999997</v>
      </c>
      <c r="H41" s="162">
        <f aca="true" t="shared" si="15" ref="H41:H62">F41/E41*100</f>
        <v>299.4375</v>
      </c>
      <c r="I41" s="163">
        <f t="shared" si="13"/>
        <v>7.909999999999997</v>
      </c>
      <c r="J41" s="163">
        <f aca="true" t="shared" si="16" ref="J41:J62">F41/D41*100</f>
        <v>119.77499999999999</v>
      </c>
      <c r="K41" s="163">
        <v>24.38</v>
      </c>
      <c r="L41" s="163">
        <f t="shared" si="1"/>
        <v>23.529999999999998</v>
      </c>
      <c r="M41" s="216">
        <f aca="true" t="shared" si="17" ref="M41:M63">F41/K41</f>
        <v>1.9651353568498768</v>
      </c>
      <c r="N41" s="162">
        <f>E41-'січень 17'!E41</f>
        <v>6</v>
      </c>
      <c r="O41" s="166">
        <f>F41-'січень 17'!F41</f>
        <v>33.04</v>
      </c>
      <c r="P41" s="165">
        <f t="shared" si="14"/>
        <v>27.04</v>
      </c>
      <c r="Q41" s="163"/>
      <c r="R41" s="36"/>
      <c r="S41" s="93"/>
      <c r="T41" s="145">
        <f t="shared" si="8"/>
        <v>24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>
        <f>E42-'січень 17'!E42</f>
        <v>0</v>
      </c>
      <c r="O42" s="166">
        <f>F42-'січень 17'!F42</f>
        <v>0</v>
      </c>
      <c r="P42" s="165">
        <f t="shared" si="14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72.94</v>
      </c>
      <c r="G43" s="160">
        <f t="shared" si="12"/>
        <v>32.94</v>
      </c>
      <c r="H43" s="162">
        <f t="shared" si="15"/>
        <v>182.35</v>
      </c>
      <c r="I43" s="163">
        <f t="shared" si="13"/>
        <v>-187.06</v>
      </c>
      <c r="J43" s="163">
        <f t="shared" si="16"/>
        <v>28.053846153846152</v>
      </c>
      <c r="K43" s="163">
        <v>3.65</v>
      </c>
      <c r="L43" s="163">
        <f t="shared" si="1"/>
        <v>69.28999999999999</v>
      </c>
      <c r="M43" s="216">
        <f t="shared" si="17"/>
        <v>19.983561643835618</v>
      </c>
      <c r="N43" s="162">
        <f>E43-'січень 17'!E43</f>
        <v>20</v>
      </c>
      <c r="O43" s="166">
        <f>F43-'січень 17'!F43</f>
        <v>61.769999999999996</v>
      </c>
      <c r="P43" s="165">
        <f t="shared" si="14"/>
        <v>41.769999999999996</v>
      </c>
      <c r="Q43" s="163">
        <f t="shared" si="11"/>
        <v>308.84999999999997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166.64</v>
      </c>
      <c r="G45" s="160">
        <f t="shared" si="12"/>
        <v>46.639999999999986</v>
      </c>
      <c r="H45" s="162">
        <f t="shared" si="15"/>
        <v>138.86666666666665</v>
      </c>
      <c r="I45" s="163">
        <f t="shared" si="13"/>
        <v>-563.36</v>
      </c>
      <c r="J45" s="163">
        <f t="shared" si="16"/>
        <v>22.827397260273973</v>
      </c>
      <c r="K45" s="163">
        <v>0</v>
      </c>
      <c r="L45" s="163">
        <f t="shared" si="1"/>
        <v>166.64</v>
      </c>
      <c r="M45" s="216"/>
      <c r="N45" s="162">
        <f>E45-'січень 17'!E45</f>
        <v>60</v>
      </c>
      <c r="O45" s="166">
        <f>F45-'січень 17'!F45</f>
        <v>77.18999999999998</v>
      </c>
      <c r="P45" s="165">
        <f t="shared" si="14"/>
        <v>17.189999999999984</v>
      </c>
      <c r="Q45" s="163">
        <f t="shared" si="11"/>
        <v>128.64999999999998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1890.24</v>
      </c>
      <c r="G47" s="160">
        <f t="shared" si="12"/>
        <v>490.24</v>
      </c>
      <c r="H47" s="162">
        <f t="shared" si="15"/>
        <v>135.01714285714286</v>
      </c>
      <c r="I47" s="163">
        <f t="shared" si="13"/>
        <v>-9109.76</v>
      </c>
      <c r="J47" s="163">
        <f t="shared" si="16"/>
        <v>17.183999999999997</v>
      </c>
      <c r="K47" s="163">
        <v>1351.17</v>
      </c>
      <c r="L47" s="163">
        <f t="shared" si="1"/>
        <v>539.0699999999999</v>
      </c>
      <c r="M47" s="216">
        <f t="shared" si="17"/>
        <v>1.3989653411487821</v>
      </c>
      <c r="N47" s="162">
        <f>E47-'січень 17'!E47</f>
        <v>800</v>
      </c>
      <c r="O47" s="166">
        <f>F47-'січень 17'!F47</f>
        <v>837.6800000000001</v>
      </c>
      <c r="P47" s="165">
        <f t="shared" si="14"/>
        <v>37.680000000000064</v>
      </c>
      <c r="Q47" s="163">
        <f t="shared" si="11"/>
        <v>104.71000000000001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79.12</v>
      </c>
      <c r="G48" s="160">
        <f t="shared" si="12"/>
        <v>29.120000000000005</v>
      </c>
      <c r="H48" s="162">
        <f t="shared" si="15"/>
        <v>158.24</v>
      </c>
      <c r="I48" s="163">
        <f t="shared" si="13"/>
        <v>-230.88</v>
      </c>
      <c r="J48" s="163">
        <f t="shared" si="16"/>
        <v>25.52258064516129</v>
      </c>
      <c r="K48" s="163">
        <v>1.03</v>
      </c>
      <c r="L48" s="163">
        <f t="shared" si="1"/>
        <v>78.09</v>
      </c>
      <c r="M48" s="216"/>
      <c r="N48" s="162">
        <f>E48-'січень 17'!E48</f>
        <v>25</v>
      </c>
      <c r="O48" s="166">
        <f>F48-'січень 17'!F48</f>
        <v>34.59</v>
      </c>
      <c r="P48" s="165">
        <f t="shared" si="14"/>
        <v>9.590000000000003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79.78</v>
      </c>
      <c r="G51" s="160">
        <f t="shared" si="12"/>
        <v>-60.22</v>
      </c>
      <c r="H51" s="162">
        <f t="shared" si="15"/>
        <v>56.98571428571428</v>
      </c>
      <c r="I51" s="163">
        <f t="shared" si="13"/>
        <v>-1120.22</v>
      </c>
      <c r="J51" s="163">
        <f t="shared" si="16"/>
        <v>6.648333333333333</v>
      </c>
      <c r="K51" s="163">
        <v>965.16</v>
      </c>
      <c r="L51" s="163">
        <f t="shared" si="1"/>
        <v>-885.38</v>
      </c>
      <c r="M51" s="216">
        <f t="shared" si="17"/>
        <v>0.08265986986613619</v>
      </c>
      <c r="N51" s="162">
        <f>E51-'січень 17'!E51</f>
        <v>85</v>
      </c>
      <c r="O51" s="166">
        <f>F51-'січень 17'!F51</f>
        <v>39.69</v>
      </c>
      <c r="P51" s="165">
        <f t="shared" si="14"/>
        <v>-45.31</v>
      </c>
      <c r="Q51" s="163">
        <f t="shared" si="11"/>
        <v>46.69411764705882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66.46</v>
      </c>
      <c r="G52" s="33">
        <f t="shared" si="12"/>
        <v>-43.540000000000006</v>
      </c>
      <c r="H52" s="29">
        <f t="shared" si="15"/>
        <v>60.418181818181814</v>
      </c>
      <c r="I52" s="103">
        <f t="shared" si="13"/>
        <v>-931.54</v>
      </c>
      <c r="J52" s="103">
        <f t="shared" si="16"/>
        <v>6.6593186372745485</v>
      </c>
      <c r="K52" s="103">
        <v>86.43</v>
      </c>
      <c r="L52" s="103">
        <f>F52-K52</f>
        <v>-19.970000000000013</v>
      </c>
      <c r="M52" s="108">
        <f t="shared" si="17"/>
        <v>0.7689459678352423</v>
      </c>
      <c r="N52" s="162">
        <f>E52-'січень 17'!E52</f>
        <v>70</v>
      </c>
      <c r="O52" s="166">
        <f>F52-'січень 17'!F52</f>
        <v>33.64999999999999</v>
      </c>
      <c r="P52" s="105">
        <f t="shared" si="14"/>
        <v>-36.35000000000001</v>
      </c>
      <c r="Q52" s="118">
        <f t="shared" si="11"/>
        <v>48.07142857142856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0.08</v>
      </c>
      <c r="G53" s="33">
        <f t="shared" si="12"/>
        <v>0.08</v>
      </c>
      <c r="H53" s="29" t="e">
        <f t="shared" si="15"/>
        <v>#DIV/0!</v>
      </c>
      <c r="I53" s="103">
        <f t="shared" si="13"/>
        <v>-0.92</v>
      </c>
      <c r="J53" s="103">
        <f t="shared" si="16"/>
        <v>8</v>
      </c>
      <c r="K53" s="103">
        <v>0.08</v>
      </c>
      <c r="L53" s="103">
        <f>F53-K53</f>
        <v>0</v>
      </c>
      <c r="M53" s="108">
        <f t="shared" si="17"/>
        <v>1</v>
      </c>
      <c r="N53" s="162">
        <f>E53-'січень 17'!E53</f>
        <v>0</v>
      </c>
      <c r="O53" s="166">
        <f>F53-'січень 17'!F53</f>
        <v>0.07</v>
      </c>
      <c r="P53" s="105">
        <f t="shared" si="14"/>
        <v>0.07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13.23</v>
      </c>
      <c r="G55" s="33">
        <f t="shared" si="12"/>
        <v>-16.77</v>
      </c>
      <c r="H55" s="29">
        <f t="shared" si="15"/>
        <v>44.1</v>
      </c>
      <c r="I55" s="103">
        <f t="shared" si="13"/>
        <v>-186.77</v>
      </c>
      <c r="J55" s="103">
        <f t="shared" si="16"/>
        <v>6.615</v>
      </c>
      <c r="K55" s="103">
        <v>878.65</v>
      </c>
      <c r="L55" s="103">
        <f>F55-K55</f>
        <v>-865.42</v>
      </c>
      <c r="M55" s="108">
        <f t="shared" si="17"/>
        <v>0.015057190007397712</v>
      </c>
      <c r="N55" s="162">
        <f>E55-'січень 17'!E55</f>
        <v>15</v>
      </c>
      <c r="O55" s="166">
        <f>F55-'січень 17'!F55</f>
        <v>5.960000000000001</v>
      </c>
      <c r="P55" s="105">
        <f t="shared" si="14"/>
        <v>-9.04</v>
      </c>
      <c r="Q55" s="118">
        <f t="shared" si="11"/>
        <v>39.733333333333334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2587.39</v>
      </c>
      <c r="G57" s="160">
        <f t="shared" si="12"/>
        <v>387.3899999999999</v>
      </c>
      <c r="H57" s="162">
        <f t="shared" si="15"/>
        <v>117.60863636363636</v>
      </c>
      <c r="I57" s="163">
        <f t="shared" si="13"/>
        <v>-4762.610000000001</v>
      </c>
      <c r="J57" s="163">
        <f t="shared" si="16"/>
        <v>35.20258503401361</v>
      </c>
      <c r="K57" s="163">
        <v>722.66</v>
      </c>
      <c r="L57" s="163">
        <f aca="true" t="shared" si="18" ref="L57:L63">F57-K57</f>
        <v>1864.73</v>
      </c>
      <c r="M57" s="216">
        <f t="shared" si="17"/>
        <v>3.58036974510835</v>
      </c>
      <c r="N57" s="162">
        <f>E57-'січень 17'!E57</f>
        <v>600</v>
      </c>
      <c r="O57" s="166">
        <f>F57-'січень 17'!F57</f>
        <v>340.05999999999995</v>
      </c>
      <c r="P57" s="165">
        <f t="shared" si="14"/>
        <v>-259.94000000000005</v>
      </c>
      <c r="Q57" s="163">
        <f t="shared" si="11"/>
        <v>56.676666666666655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279.8</v>
      </c>
      <c r="G59" s="160"/>
      <c r="H59" s="162"/>
      <c r="I59" s="163"/>
      <c r="J59" s="163"/>
      <c r="K59" s="164">
        <v>147.3</v>
      </c>
      <c r="L59" s="163">
        <f t="shared" si="18"/>
        <v>132.5</v>
      </c>
      <c r="M59" s="216">
        <f t="shared" si="17"/>
        <v>1.8995247793618466</v>
      </c>
      <c r="N59" s="162">
        <f>E59-'січень 17'!E59</f>
        <v>0</v>
      </c>
      <c r="O59" s="166">
        <f>F59-'січень 17'!F59</f>
        <v>112.59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7.68</v>
      </c>
      <c r="G62" s="160">
        <f t="shared" si="12"/>
        <v>5.18</v>
      </c>
      <c r="H62" s="162">
        <f t="shared" si="15"/>
        <v>307.2</v>
      </c>
      <c r="I62" s="163">
        <f t="shared" si="13"/>
        <v>-7.32</v>
      </c>
      <c r="J62" s="163">
        <f t="shared" si="16"/>
        <v>51.2</v>
      </c>
      <c r="K62" s="163">
        <v>3.8</v>
      </c>
      <c r="L62" s="163">
        <f t="shared" si="18"/>
        <v>3.88</v>
      </c>
      <c r="M62" s="216">
        <f t="shared" si="17"/>
        <v>2.0210526315789474</v>
      </c>
      <c r="N62" s="162">
        <f>E62-'січень 17'!E62</f>
        <v>1.3</v>
      </c>
      <c r="O62" s="166">
        <f>F62-'січень 17'!F62</f>
        <v>6.1899999999999995</v>
      </c>
      <c r="P62" s="165">
        <f t="shared" si="14"/>
        <v>4.89</v>
      </c>
      <c r="Q62" s="163">
        <f t="shared" si="11"/>
        <v>476.1538461538461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169066.43000000002</v>
      </c>
      <c r="G64" s="149">
        <f>F64-E64</f>
        <v>-34955.669999999984</v>
      </c>
      <c r="H64" s="150">
        <f>F64/E64*100</f>
        <v>82.8667237519857</v>
      </c>
      <c r="I64" s="151">
        <f>F64-D64</f>
        <v>-1188424.6700000002</v>
      </c>
      <c r="J64" s="151">
        <f>F64/D64*100</f>
        <v>12.454330639810458</v>
      </c>
      <c r="K64" s="151">
        <v>145343.26</v>
      </c>
      <c r="L64" s="151">
        <f>F64-K64</f>
        <v>23723.170000000013</v>
      </c>
      <c r="M64" s="217">
        <f>F64/K64</f>
        <v>1.1632216726114442</v>
      </c>
      <c r="N64" s="149">
        <f>N8+N38+N62+N63</f>
        <v>106665.6</v>
      </c>
      <c r="O64" s="149">
        <f>O8+O38+O62+O63</f>
        <v>70980.24000000002</v>
      </c>
      <c r="P64" s="153">
        <f>O64-N64</f>
        <v>-35685.359999999986</v>
      </c>
      <c r="Q64" s="151">
        <f>O64/N64*100</f>
        <v>66.54464044640449</v>
      </c>
      <c r="R64" s="26">
        <f>O64-34768</f>
        <v>36212.24000000002</v>
      </c>
      <c r="S64" s="114">
        <f>O64/34768</f>
        <v>2.0415393465255414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0.06</v>
      </c>
      <c r="G73" s="160">
        <f aca="true" t="shared" si="19" ref="G73:G84">F73-E73</f>
        <v>0.06</v>
      </c>
      <c r="H73" s="162"/>
      <c r="I73" s="165">
        <f aca="true" t="shared" si="20" ref="I73:I84">F73-D73</f>
        <v>-104205.97</v>
      </c>
      <c r="J73" s="165">
        <f>F73/D73*100</f>
        <v>5.757824187333497E-05</v>
      </c>
      <c r="K73" s="165">
        <v>0.1</v>
      </c>
      <c r="L73" s="165">
        <f aca="true" t="shared" si="21" ref="L73:L84">F73-K73</f>
        <v>-0.04000000000000001</v>
      </c>
      <c r="M73" s="207">
        <f>F73/K73</f>
        <v>0.6</v>
      </c>
      <c r="N73" s="162">
        <f>E73-'січень 17'!E73</f>
        <v>0</v>
      </c>
      <c r="O73" s="166">
        <f>F73-'січень 17'!F73</f>
        <v>0.019999999999999997</v>
      </c>
      <c r="P73" s="165">
        <f aca="true" t="shared" si="22" ref="P73:P86">O73-N73</f>
        <v>0.019999999999999997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38.55</v>
      </c>
      <c r="G74" s="160">
        <f t="shared" si="19"/>
        <v>-1191.45</v>
      </c>
      <c r="H74" s="162">
        <f>F74/E74*100</f>
        <v>3.1341463414634148</v>
      </c>
      <c r="I74" s="165">
        <f t="shared" si="20"/>
        <v>-53961.45</v>
      </c>
      <c r="J74" s="165">
        <f>F74/D74*100</f>
        <v>0.07138888888888888</v>
      </c>
      <c r="K74" s="165">
        <v>376.67</v>
      </c>
      <c r="L74" s="165">
        <f t="shared" si="21"/>
        <v>-338.12</v>
      </c>
      <c r="M74" s="207">
        <f>F74/K74</f>
        <v>0.10234422704223856</v>
      </c>
      <c r="N74" s="162">
        <f>E74-'січень 17'!E74</f>
        <v>630</v>
      </c>
      <c r="O74" s="166">
        <f>F74-'січень 17'!F74</f>
        <v>36.65</v>
      </c>
      <c r="P74" s="165">
        <f t="shared" si="22"/>
        <v>-593.35</v>
      </c>
      <c r="Q74" s="165">
        <f>O74/N74*100</f>
        <v>5.817460317460317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322.05</v>
      </c>
      <c r="G75" s="160">
        <f t="shared" si="19"/>
        <v>-477.95</v>
      </c>
      <c r="H75" s="162">
        <f>F75/E75*100</f>
        <v>40.25625</v>
      </c>
      <c r="I75" s="165">
        <f t="shared" si="20"/>
        <v>-78677.95</v>
      </c>
      <c r="J75" s="165">
        <f>F75/D75*100</f>
        <v>0.4076582278481013</v>
      </c>
      <c r="K75" s="165">
        <v>646.84</v>
      </c>
      <c r="L75" s="165">
        <f t="shared" si="21"/>
        <v>-324.79</v>
      </c>
      <c r="M75" s="207">
        <f>F75/K75</f>
        <v>0.49788201100735885</v>
      </c>
      <c r="N75" s="162">
        <f>E75-'січень 17'!E75</f>
        <v>400</v>
      </c>
      <c r="O75" s="166">
        <f>F75-'січень 17'!F75</f>
        <v>231.93</v>
      </c>
      <c r="P75" s="165">
        <f t="shared" si="22"/>
        <v>-168.07</v>
      </c>
      <c r="Q75" s="165">
        <f>O75/N75*100</f>
        <v>57.9825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362.66</v>
      </c>
      <c r="G77" s="183">
        <f t="shared" si="19"/>
        <v>-1669.34</v>
      </c>
      <c r="H77" s="184">
        <f>F77/E77*100</f>
        <v>17.84744094488189</v>
      </c>
      <c r="I77" s="185">
        <f t="shared" si="20"/>
        <v>-236855.37</v>
      </c>
      <c r="J77" s="185">
        <f>F77/D77*100</f>
        <v>0.1528804534798641</v>
      </c>
      <c r="K77" s="185">
        <v>1025.62</v>
      </c>
      <c r="L77" s="185">
        <f t="shared" si="21"/>
        <v>-662.9599999999998</v>
      </c>
      <c r="M77" s="212">
        <f>F77/K77</f>
        <v>0.35360074881535075</v>
      </c>
      <c r="N77" s="183">
        <f>N73+N74+N75+N76</f>
        <v>1031</v>
      </c>
      <c r="O77" s="187">
        <f>O73+O74+O75+O76</f>
        <v>269.6</v>
      </c>
      <c r="P77" s="185">
        <f t="shared" si="22"/>
        <v>-761.4</v>
      </c>
      <c r="Q77" s="185">
        <f>O77/N77*100</f>
        <v>26.14936954413191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8.24</v>
      </c>
      <c r="G78" s="160">
        <f t="shared" si="19"/>
        <v>8.24</v>
      </c>
      <c r="H78" s="162"/>
      <c r="I78" s="165">
        <f t="shared" si="20"/>
        <v>-31.759999999999998</v>
      </c>
      <c r="J78" s="165"/>
      <c r="K78" s="165">
        <v>0.01</v>
      </c>
      <c r="L78" s="165">
        <f t="shared" si="21"/>
        <v>8.23</v>
      </c>
      <c r="M78" s="207">
        <f>F78/K78</f>
        <v>824</v>
      </c>
      <c r="N78" s="162">
        <f>E78-'січень 17'!E78</f>
        <v>0</v>
      </c>
      <c r="O78" s="166">
        <f>F78-'січень 17'!F78</f>
        <v>7.9</v>
      </c>
      <c r="P78" s="165">
        <f t="shared" si="22"/>
        <v>7.9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2217.1</v>
      </c>
      <c r="G80" s="160">
        <f t="shared" si="19"/>
        <v>-132.9000000000001</v>
      </c>
      <c r="H80" s="162">
        <f>F80/E80*100</f>
        <v>94.34468085106383</v>
      </c>
      <c r="I80" s="165">
        <f t="shared" si="20"/>
        <v>-6142.9</v>
      </c>
      <c r="J80" s="165">
        <f>F80/D80*100</f>
        <v>26.520334928229666</v>
      </c>
      <c r="K80" s="165">
        <v>2013.66</v>
      </c>
      <c r="L80" s="165">
        <f t="shared" si="21"/>
        <v>203.43999999999983</v>
      </c>
      <c r="M80" s="207"/>
      <c r="N80" s="162">
        <f>E80-'січень 17'!E80</f>
        <v>2342.5</v>
      </c>
      <c r="O80" s="166">
        <f>F80-'січень 17'!F80</f>
        <v>2205.62</v>
      </c>
      <c r="P80" s="165">
        <f>O80-N80</f>
        <v>-136.8800000000001</v>
      </c>
      <c r="Q80" s="188">
        <f>O80/N80*100</f>
        <v>94.15667022411952</v>
      </c>
      <c r="R80" s="40"/>
      <c r="S80" s="98"/>
      <c r="T80" s="145">
        <f t="shared" si="23"/>
        <v>6010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>
        <f>E81-'січень 17'!E81</f>
        <v>0</v>
      </c>
      <c r="O81" s="166">
        <f>F81-'січень 17'!F81</f>
        <v>0</v>
      </c>
      <c r="P81" s="165">
        <f t="shared" si="22"/>
        <v>0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2225.3399999999997</v>
      </c>
      <c r="G82" s="181">
        <f>G78+G81+G79+G80</f>
        <v>-124.6600000000001</v>
      </c>
      <c r="H82" s="184">
        <f>F82/E82*100</f>
        <v>94.69531914893615</v>
      </c>
      <c r="I82" s="185">
        <f t="shared" si="20"/>
        <v>-6174.66</v>
      </c>
      <c r="J82" s="185">
        <f>F82/D82*100</f>
        <v>26.492142857142852</v>
      </c>
      <c r="K82" s="185">
        <v>2013.84</v>
      </c>
      <c r="L82" s="185">
        <f t="shared" si="21"/>
        <v>211.49999999999977</v>
      </c>
      <c r="M82" s="218">
        <f t="shared" si="24"/>
        <v>1.1050232391848407</v>
      </c>
      <c r="N82" s="183">
        <f>N78+N81+N79+N80</f>
        <v>2342.5</v>
      </c>
      <c r="O82" s="187">
        <f>O78+O81+O79+O80</f>
        <v>2213.52</v>
      </c>
      <c r="P82" s="183">
        <f>P78+P81+P79+P80</f>
        <v>-128.9800000000001</v>
      </c>
      <c r="Q82" s="185">
        <f>O82/N82*100</f>
        <v>94.493916755603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0.34</v>
      </c>
      <c r="G83" s="160">
        <f t="shared" si="19"/>
        <v>-4.5600000000000005</v>
      </c>
      <c r="H83" s="162">
        <f>F83/E83*100</f>
        <v>6.938775510204081</v>
      </c>
      <c r="I83" s="165">
        <f t="shared" si="20"/>
        <v>-37.66</v>
      </c>
      <c r="J83" s="165">
        <f>F83/D83*100</f>
        <v>0.8947368421052633</v>
      </c>
      <c r="K83" s="165">
        <v>0.69</v>
      </c>
      <c r="L83" s="165">
        <f t="shared" si="21"/>
        <v>-0.3499999999999999</v>
      </c>
      <c r="M83" s="207">
        <f t="shared" si="24"/>
        <v>0.4927536231884059</v>
      </c>
      <c r="N83" s="162">
        <f>E83-'січень 17'!E83</f>
        <v>2.5000000000000004</v>
      </c>
      <c r="O83" s="166">
        <f>F83-'січень 17'!F83</f>
        <v>0</v>
      </c>
      <c r="P83" s="165">
        <f t="shared" si="22"/>
        <v>-2.5000000000000004</v>
      </c>
      <c r="Q83" s="165">
        <f>O83/N83</f>
        <v>0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2615.0099999999998</v>
      </c>
      <c r="G85" s="190">
        <f>F85-E85</f>
        <v>-1771.8899999999999</v>
      </c>
      <c r="H85" s="191">
        <f>F85/E85*100</f>
        <v>59.609519250495794</v>
      </c>
      <c r="I85" s="192">
        <f>F85-D85</f>
        <v>-243041.02</v>
      </c>
      <c r="J85" s="192">
        <f>F85/D85*100</f>
        <v>1.064500635298877</v>
      </c>
      <c r="K85" s="192">
        <v>3039.87</v>
      </c>
      <c r="L85" s="192">
        <f>F85-K85</f>
        <v>-424.8600000000001</v>
      </c>
      <c r="M85" s="219">
        <f t="shared" si="24"/>
        <v>0.8602374443643971</v>
      </c>
      <c r="N85" s="189">
        <f>N71+N83+N77+N82+N84</f>
        <v>3376</v>
      </c>
      <c r="O85" s="189">
        <f>O71+O83+O77+O82+O84</f>
        <v>2497.97</v>
      </c>
      <c r="P85" s="192">
        <f t="shared" si="22"/>
        <v>-878.0300000000002</v>
      </c>
      <c r="Q85" s="192">
        <f>O85/N85*100</f>
        <v>73.99200236966824</v>
      </c>
      <c r="R85" s="26">
        <f>O85-8104.96</f>
        <v>-5606.99</v>
      </c>
      <c r="S85" s="94">
        <f>O85/8104.96</f>
        <v>0.30820263147504734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171681.44000000003</v>
      </c>
      <c r="G86" s="190">
        <f>F86-E86</f>
        <v>-36727.55999999997</v>
      </c>
      <c r="H86" s="191">
        <f>F86/E86*100</f>
        <v>82.3771718111982</v>
      </c>
      <c r="I86" s="192">
        <f>F86-D86</f>
        <v>-1431465.6900000002</v>
      </c>
      <c r="J86" s="192">
        <f>F86/D86*100</f>
        <v>10.709025814742283</v>
      </c>
      <c r="K86" s="192">
        <f>K64+K85</f>
        <v>148383.13</v>
      </c>
      <c r="L86" s="192">
        <f>F86-K86</f>
        <v>23298.310000000027</v>
      </c>
      <c r="M86" s="219">
        <f t="shared" si="24"/>
        <v>1.1570145474084557</v>
      </c>
      <c r="N86" s="190">
        <f>N64+N85</f>
        <v>110041.6</v>
      </c>
      <c r="O86" s="190">
        <f>O64+O85</f>
        <v>73478.21000000002</v>
      </c>
      <c r="P86" s="192">
        <f t="shared" si="22"/>
        <v>-36563.389999999985</v>
      </c>
      <c r="Q86" s="192">
        <f>O86/N86*100</f>
        <v>66.77312034721416</v>
      </c>
      <c r="R86" s="26">
        <f>O86-42872.96</f>
        <v>30605.250000000022</v>
      </c>
      <c r="S86" s="94">
        <f>O86/42872.96</f>
        <v>1.7138590384242194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6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5947.559999999998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42787</v>
      </c>
      <c r="D90" s="28">
        <v>4141</v>
      </c>
      <c r="G90" s="4" t="s">
        <v>58</v>
      </c>
      <c r="O90" s="262"/>
      <c r="P90" s="262"/>
      <c r="T90" s="145">
        <f t="shared" si="23"/>
        <v>4141</v>
      </c>
    </row>
    <row r="91" spans="3:16" ht="15">
      <c r="C91" s="80">
        <v>42786</v>
      </c>
      <c r="D91" s="28">
        <v>4687.88</v>
      </c>
      <c r="F91" s="112" t="s">
        <v>58</v>
      </c>
      <c r="G91" s="263"/>
      <c r="H91" s="263"/>
      <c r="I91" s="117"/>
      <c r="J91" s="264"/>
      <c r="K91" s="264"/>
      <c r="L91" s="264"/>
      <c r="M91" s="264"/>
      <c r="N91" s="264"/>
      <c r="O91" s="262"/>
      <c r="P91" s="262"/>
    </row>
    <row r="92" spans="3:16" ht="15.75" customHeight="1">
      <c r="C92" s="80">
        <v>42783</v>
      </c>
      <c r="D92" s="28">
        <v>7900.9</v>
      </c>
      <c r="F92" s="67"/>
      <c r="G92" s="263"/>
      <c r="H92" s="263"/>
      <c r="I92" s="117"/>
      <c r="J92" s="265"/>
      <c r="K92" s="265"/>
      <c r="L92" s="265"/>
      <c r="M92" s="265"/>
      <c r="N92" s="265"/>
      <c r="O92" s="262"/>
      <c r="P92" s="262"/>
    </row>
    <row r="93" spans="3:14" ht="15.75" customHeight="1">
      <c r="C93" s="80"/>
      <c r="F93" s="67"/>
      <c r="G93" s="269"/>
      <c r="H93" s="269"/>
      <c r="I93" s="123"/>
      <c r="J93" s="264"/>
      <c r="K93" s="264"/>
      <c r="L93" s="264"/>
      <c r="M93" s="264"/>
      <c r="N93" s="264"/>
    </row>
    <row r="94" spans="2:14" ht="18.75" customHeight="1">
      <c r="B94" s="270" t="s">
        <v>56</v>
      </c>
      <c r="C94" s="271"/>
      <c r="D94" s="132">
        <v>4.72744</v>
      </c>
      <c r="E94" s="68"/>
      <c r="F94" s="124" t="s">
        <v>105</v>
      </c>
      <c r="G94" s="263"/>
      <c r="H94" s="263"/>
      <c r="I94" s="125"/>
      <c r="J94" s="264"/>
      <c r="K94" s="264"/>
      <c r="L94" s="264"/>
      <c r="M94" s="264"/>
      <c r="N94" s="264"/>
    </row>
    <row r="95" spans="6:13" ht="9.75" customHeight="1">
      <c r="F95" s="67"/>
      <c r="G95" s="263"/>
      <c r="H95" s="263"/>
      <c r="I95" s="67"/>
      <c r="J95" s="68"/>
      <c r="K95" s="68"/>
      <c r="L95" s="68"/>
      <c r="M95" s="68"/>
    </row>
    <row r="96" spans="2:13" ht="22.5" customHeight="1" hidden="1">
      <c r="B96" s="266" t="s">
        <v>59</v>
      </c>
      <c r="C96" s="267"/>
      <c r="D96" s="79">
        <v>0</v>
      </c>
      <c r="E96" s="50" t="s">
        <v>24</v>
      </c>
      <c r="F96" s="67"/>
      <c r="G96" s="263"/>
      <c r="H96" s="26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245.76</v>
      </c>
      <c r="G97" s="67">
        <f>G45+G48+G49</f>
        <v>73.75999999999999</v>
      </c>
      <c r="H97" s="68"/>
      <c r="I97" s="68"/>
      <c r="N97" s="28">
        <f>N45+N48+N49</f>
        <v>86</v>
      </c>
      <c r="O97" s="200">
        <f>O45+O48+O49</f>
        <v>111.77999999999999</v>
      </c>
      <c r="P97" s="28">
        <f>P45+P48+P49</f>
        <v>25.779999999999987</v>
      </c>
    </row>
    <row r="98" spans="4:16" ht="15" hidden="1">
      <c r="D98" s="77"/>
      <c r="I98" s="28"/>
      <c r="O98" s="268"/>
      <c r="P98" s="26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160829.85000000003</v>
      </c>
      <c r="G99" s="28">
        <f>F99-E99</f>
        <v>-35500.649999999965</v>
      </c>
      <c r="H99" s="228">
        <f>F99/E99</f>
        <v>0.8191791392575276</v>
      </c>
      <c r="I99" s="28">
        <f>F99-D99</f>
        <v>-1138218.75</v>
      </c>
      <c r="J99" s="228">
        <f>F99/D99</f>
        <v>0.12380587608500561</v>
      </c>
      <c r="N99" s="28">
        <f>N9+N15+N17+N18+N19+N20+N39+N42+N44+N56+N62+N63</f>
        <v>101968.6</v>
      </c>
      <c r="O99" s="227">
        <f>O9+O15+O17+O18+O19+O20+O39+O42+O44+O56+O62+O63</f>
        <v>66961.54000000002</v>
      </c>
      <c r="P99" s="28">
        <f>O99-N99</f>
        <v>-35007.05999999998</v>
      </c>
      <c r="Q99" s="228">
        <f>O99/N99</f>
        <v>0.6566878431203333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8236.58</v>
      </c>
      <c r="G100" s="28">
        <f>G40+G41+G43+G45+G47+G48+G49+G50+G51+G57+G61+G44</f>
        <v>544.9799999999999</v>
      </c>
      <c r="H100" s="228">
        <f>F100/E100</f>
        <v>1.0708539185605075</v>
      </c>
      <c r="I100" s="28">
        <f>I40+I41+I43+I45+I47+I48+I49+I50+I51+I57+I61+I44</f>
        <v>-50205.920000000006</v>
      </c>
      <c r="J100" s="228">
        <f>F100/D100</f>
        <v>0.14093476493989818</v>
      </c>
      <c r="K100" s="28">
        <f aca="true" t="shared" si="25" ref="K100:P100">K40+K41+K43+K45+K47+K48+K49+K50+K51+K57+K61+K44</f>
        <v>4835.679999999999</v>
      </c>
      <c r="L100" s="28">
        <f t="shared" si="25"/>
        <v>3400.9</v>
      </c>
      <c r="M100" s="28">
        <f t="shared" si="25"/>
        <v>28.925029182867384</v>
      </c>
      <c r="N100" s="28">
        <f t="shared" si="25"/>
        <v>4703.8</v>
      </c>
      <c r="O100" s="227">
        <f t="shared" si="25"/>
        <v>4018.7</v>
      </c>
      <c r="P100" s="28">
        <f t="shared" si="25"/>
        <v>-678.3</v>
      </c>
      <c r="Q100" s="228">
        <f>O100/N100</f>
        <v>0.8543518006717972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169066.43000000002</v>
      </c>
      <c r="G101" s="28">
        <f t="shared" si="26"/>
        <v>-34955.66999999996</v>
      </c>
      <c r="H101" s="228">
        <f>F101/E101</f>
        <v>0.828667237519857</v>
      </c>
      <c r="I101" s="28">
        <f t="shared" si="26"/>
        <v>-1188424.67</v>
      </c>
      <c r="J101" s="228">
        <f>F101/D101</f>
        <v>0.12454330639810457</v>
      </c>
      <c r="K101" s="28">
        <f t="shared" si="26"/>
        <v>4835.679999999999</v>
      </c>
      <c r="L101" s="28">
        <f t="shared" si="26"/>
        <v>3400.9</v>
      </c>
      <c r="M101" s="28">
        <f t="shared" si="26"/>
        <v>28.925029182867384</v>
      </c>
      <c r="N101" s="28">
        <f t="shared" si="26"/>
        <v>106672.40000000001</v>
      </c>
      <c r="O101" s="227">
        <f t="shared" si="26"/>
        <v>70980.24000000002</v>
      </c>
      <c r="P101" s="28">
        <f t="shared" si="26"/>
        <v>-35685.359999999986</v>
      </c>
      <c r="Q101" s="228">
        <f>O101/N101</f>
        <v>0.6654039845358314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20322.27000000001</v>
      </c>
      <c r="M102" s="28">
        <f t="shared" si="27"/>
        <v>-27.761807510255938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36212.24000000002</v>
      </c>
      <c r="S102" s="28">
        <f t="shared" si="27"/>
        <v>2.0415393465255414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" sqref="B3: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5" t="s">
        <v>131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85"/>
      <c r="S1" s="86"/>
    </row>
    <row r="2" spans="2:19" s="1" customFormat="1" ht="15.75" customHeight="1">
      <c r="B2" s="236"/>
      <c r="C2" s="236"/>
      <c r="D2" s="236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7"/>
      <c r="B3" s="239"/>
      <c r="C3" s="240" t="s">
        <v>0</v>
      </c>
      <c r="D3" s="241" t="s">
        <v>121</v>
      </c>
      <c r="E3" s="31"/>
      <c r="F3" s="242" t="s">
        <v>26</v>
      </c>
      <c r="G3" s="243"/>
      <c r="H3" s="243"/>
      <c r="I3" s="243"/>
      <c r="J3" s="244"/>
      <c r="K3" s="82"/>
      <c r="L3" s="82"/>
      <c r="M3" s="82"/>
      <c r="N3" s="245" t="s">
        <v>119</v>
      </c>
      <c r="O3" s="248" t="s">
        <v>115</v>
      </c>
      <c r="P3" s="248"/>
      <c r="Q3" s="248"/>
      <c r="R3" s="248"/>
      <c r="S3" s="248"/>
    </row>
    <row r="4" spans="1:19" ht="22.5" customHeight="1">
      <c r="A4" s="237"/>
      <c r="B4" s="239"/>
      <c r="C4" s="240"/>
      <c r="D4" s="241"/>
      <c r="E4" s="249" t="s">
        <v>122</v>
      </c>
      <c r="F4" s="251" t="s">
        <v>33</v>
      </c>
      <c r="G4" s="253" t="s">
        <v>123</v>
      </c>
      <c r="H4" s="246" t="s">
        <v>124</v>
      </c>
      <c r="I4" s="253" t="s">
        <v>125</v>
      </c>
      <c r="J4" s="246" t="s">
        <v>126</v>
      </c>
      <c r="K4" s="84" t="s">
        <v>128</v>
      </c>
      <c r="L4" s="202" t="s">
        <v>111</v>
      </c>
      <c r="M4" s="89" t="s">
        <v>63</v>
      </c>
      <c r="N4" s="246"/>
      <c r="O4" s="255" t="s">
        <v>120</v>
      </c>
      <c r="P4" s="253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38"/>
      <c r="B5" s="239"/>
      <c r="C5" s="240"/>
      <c r="D5" s="241"/>
      <c r="E5" s="250"/>
      <c r="F5" s="252"/>
      <c r="G5" s="254"/>
      <c r="H5" s="247"/>
      <c r="I5" s="254"/>
      <c r="J5" s="247"/>
      <c r="K5" s="258" t="s">
        <v>129</v>
      </c>
      <c r="L5" s="259"/>
      <c r="M5" s="260"/>
      <c r="N5" s="247"/>
      <c r="O5" s="256"/>
      <c r="P5" s="254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2"/>
      <c r="P90" s="262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3"/>
      <c r="H91" s="263"/>
      <c r="I91" s="117"/>
      <c r="J91" s="264"/>
      <c r="K91" s="264"/>
      <c r="L91" s="264"/>
      <c r="M91" s="264"/>
      <c r="N91" s="264"/>
      <c r="O91" s="262"/>
      <c r="P91" s="262"/>
    </row>
    <row r="92" spans="3:16" ht="15.75" customHeight="1">
      <c r="C92" s="80">
        <v>42762</v>
      </c>
      <c r="D92" s="28">
        <v>8862.4</v>
      </c>
      <c r="F92" s="67"/>
      <c r="G92" s="263"/>
      <c r="H92" s="263"/>
      <c r="I92" s="117"/>
      <c r="J92" s="265"/>
      <c r="K92" s="265"/>
      <c r="L92" s="265"/>
      <c r="M92" s="265"/>
      <c r="N92" s="265"/>
      <c r="O92" s="262"/>
      <c r="P92" s="262"/>
    </row>
    <row r="93" spans="3:14" ht="15.75" customHeight="1">
      <c r="C93" s="80"/>
      <c r="F93" s="67"/>
      <c r="G93" s="269"/>
      <c r="H93" s="269"/>
      <c r="I93" s="123"/>
      <c r="J93" s="264"/>
      <c r="K93" s="264"/>
      <c r="L93" s="264"/>
      <c r="M93" s="264"/>
      <c r="N93" s="264"/>
    </row>
    <row r="94" spans="2:14" ht="18.75" customHeight="1">
      <c r="B94" s="270" t="s">
        <v>56</v>
      </c>
      <c r="C94" s="271"/>
      <c r="D94" s="132">
        <f>9505303.41/1000</f>
        <v>9505.30341</v>
      </c>
      <c r="E94" s="68"/>
      <c r="F94" s="124" t="s">
        <v>105</v>
      </c>
      <c r="G94" s="263"/>
      <c r="H94" s="263"/>
      <c r="I94" s="125"/>
      <c r="J94" s="264"/>
      <c r="K94" s="264"/>
      <c r="L94" s="264"/>
      <c r="M94" s="264"/>
      <c r="N94" s="264"/>
    </row>
    <row r="95" spans="6:13" ht="9.75" customHeight="1">
      <c r="F95" s="67"/>
      <c r="G95" s="263"/>
      <c r="H95" s="263"/>
      <c r="I95" s="67"/>
      <c r="J95" s="68"/>
      <c r="K95" s="68"/>
      <c r="L95" s="68"/>
      <c r="M95" s="68"/>
    </row>
    <row r="96" spans="2:13" ht="22.5" customHeight="1" hidden="1">
      <c r="B96" s="266" t="s">
        <v>59</v>
      </c>
      <c r="C96" s="267"/>
      <c r="D96" s="79">
        <v>0</v>
      </c>
      <c r="E96" s="50" t="s">
        <v>24</v>
      </c>
      <c r="F96" s="67"/>
      <c r="G96" s="263"/>
      <c r="H96" s="26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8"/>
      <c r="P98" s="26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2017-02-21T10:09:21Z</cp:lastPrinted>
  <dcterms:created xsi:type="dcterms:W3CDTF">2003-07-28T11:27:56Z</dcterms:created>
  <dcterms:modified xsi:type="dcterms:W3CDTF">2017-02-22T09:49:38Z</dcterms:modified>
  <cp:category/>
  <cp:version/>
  <cp:contentType/>
  <cp:contentStatus/>
</cp:coreProperties>
</file>